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s1suomi.sharepoint.com/sites/Vastuullisuustietomalli/Jaetut asiakirjat/2 Käyttötapaukset/Käyttöopas/"/>
    </mc:Choice>
  </mc:AlternateContent>
  <xr:revisionPtr revIDLastSave="0" documentId="8_{E42A8372-32F4-4094-90E0-AEEB68B30000}" xr6:coauthVersionLast="47" xr6:coauthVersionMax="47" xr10:uidLastSave="{00000000-0000-0000-0000-000000000000}"/>
  <bookViews>
    <workbookView xWindow="0" yWindow="0" windowWidth="28800" windowHeight="16520" xr2:uid="{AB47062D-0C2D-413F-84AD-0E7C97CDEB99}"/>
  </bookViews>
  <sheets>
    <sheet name="Kansi" sheetId="4" r:id="rId1"/>
    <sheet name="Ohjeet" sheetId="3" r:id="rId2"/>
    <sheet name="Laskelmapohja" sheetId="1" r:id="rId3"/>
  </sheets>
  <definedNames>
    <definedName name="_xlnm.Print_Area" localSheetId="0">Kansi!$A$1:$K$62</definedName>
    <definedName name="_xlnm.Print_Area" localSheetId="2">Laskelmapohja!$A$1:$V$66</definedName>
    <definedName name="_xlnm.Print_Area" localSheetId="1">Ohjeet!$A$1:$N$54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0" i="1" l="1"/>
  <c r="I49" i="1"/>
  <c r="J49" i="1"/>
  <c r="H49" i="1"/>
  <c r="I22" i="1"/>
  <c r="I54" i="1" s="1"/>
  <c r="H22" i="1"/>
  <c r="J53" i="1" s="1"/>
  <c r="G22" i="1"/>
  <c r="J52" i="1" s="1"/>
  <c r="R6" i="1"/>
  <c r="S6" i="1"/>
  <c r="T6" i="1"/>
  <c r="Q6" i="1"/>
  <c r="F27" i="1"/>
  <c r="J27" i="1" s="1"/>
  <c r="D50" i="1"/>
  <c r="H54" i="1" l="1"/>
  <c r="J54" i="1"/>
  <c r="I53" i="1"/>
  <c r="H53" i="1"/>
  <c r="H52" i="1"/>
  <c r="I52" i="1"/>
  <c r="F28" i="1"/>
  <c r="J28" i="1" s="1"/>
  <c r="F29" i="1"/>
  <c r="J29" i="1" s="1"/>
  <c r="F31" i="1"/>
  <c r="F30" i="1"/>
  <c r="J30" i="1" s="1"/>
  <c r="F32" i="1"/>
  <c r="J32" i="1" s="1"/>
  <c r="R10" i="1"/>
  <c r="S10" i="1"/>
  <c r="T10" i="1"/>
  <c r="Q10" i="1"/>
  <c r="J31" i="1"/>
  <c r="P24" i="1"/>
  <c r="P33" i="1" s="1"/>
  <c r="N24" i="1"/>
  <c r="N33" i="1" s="1"/>
  <c r="P23" i="1"/>
  <c r="P32" i="1" s="1"/>
  <c r="N23" i="1"/>
  <c r="N32" i="1" s="1"/>
  <c r="P22" i="1"/>
  <c r="P31" i="1" s="1"/>
  <c r="N22" i="1"/>
  <c r="N31" i="1" s="1"/>
  <c r="P21" i="1"/>
  <c r="P30" i="1" s="1"/>
  <c r="N21" i="1"/>
  <c r="N30" i="1" s="1"/>
  <c r="T20" i="1"/>
  <c r="T29" i="1" s="1"/>
  <c r="S20" i="1"/>
  <c r="S29" i="1" s="1"/>
  <c r="R20" i="1"/>
  <c r="R29" i="1" s="1"/>
  <c r="J44" i="1"/>
  <c r="J58" i="1" s="1"/>
  <c r="I44" i="1"/>
  <c r="I58" i="1" s="1"/>
  <c r="H44" i="1"/>
  <c r="H58" i="1" s="1"/>
  <c r="G44" i="1"/>
  <c r="G58" i="1" s="1"/>
  <c r="G59" i="1" s="1"/>
  <c r="H33" i="1"/>
  <c r="G33" i="1"/>
  <c r="I12" i="1"/>
  <c r="H12" i="1"/>
  <c r="G12" i="1"/>
  <c r="T12" i="1" l="1"/>
  <c r="T30" i="1" s="1"/>
  <c r="T13" i="1"/>
  <c r="T22" i="1" s="1"/>
  <c r="T14" i="1"/>
  <c r="T15" i="1"/>
  <c r="T33" i="1" s="1"/>
  <c r="S12" i="1"/>
  <c r="S30" i="1" s="1"/>
  <c r="S13" i="1"/>
  <c r="S22" i="1" s="1"/>
  <c r="S14" i="1"/>
  <c r="S23" i="1" s="1"/>
  <c r="S15" i="1"/>
  <c r="S24" i="1" s="1"/>
  <c r="R12" i="1"/>
  <c r="R21" i="1" s="1"/>
  <c r="R13" i="1"/>
  <c r="R31" i="1" s="1"/>
  <c r="R14" i="1"/>
  <c r="R23" i="1" s="1"/>
  <c r="R15" i="1"/>
  <c r="R24" i="1" s="1"/>
  <c r="Q13" i="1"/>
  <c r="Q31" i="1" s="1"/>
  <c r="Q14" i="1"/>
  <c r="Q23" i="1" s="1"/>
  <c r="Q15" i="1"/>
  <c r="Q33" i="1" s="1"/>
  <c r="Q12" i="1"/>
  <c r="Q21" i="1" s="1"/>
  <c r="I55" i="1"/>
  <c r="J55" i="1"/>
  <c r="H55" i="1"/>
  <c r="H56" i="1"/>
  <c r="I56" i="1"/>
  <c r="J56" i="1"/>
  <c r="H51" i="1"/>
  <c r="I51" i="1"/>
  <c r="J51" i="1"/>
  <c r="J33" i="1"/>
  <c r="I33" i="1" s="1"/>
  <c r="F12" i="1"/>
  <c r="J12" i="1"/>
  <c r="J13" i="1" s="1"/>
  <c r="Q32" i="1" l="1"/>
  <c r="S21" i="1"/>
  <c r="S25" i="1" s="1"/>
  <c r="T21" i="1"/>
  <c r="S33" i="1"/>
  <c r="Q30" i="1"/>
  <c r="Q34" i="1" s="1"/>
  <c r="G60" i="1" s="1"/>
  <c r="G62" i="1" s="1"/>
  <c r="I57" i="1"/>
  <c r="J57" i="1"/>
  <c r="H57" i="1"/>
  <c r="S16" i="1"/>
  <c r="R22" i="1"/>
  <c r="R25" i="1" s="1"/>
  <c r="S32" i="1"/>
  <c r="H50" i="1"/>
  <c r="I50" i="1"/>
  <c r="J50" i="1"/>
  <c r="S31" i="1"/>
  <c r="T31" i="1"/>
  <c r="T16" i="1"/>
  <c r="Q24" i="1"/>
  <c r="Q16" i="1"/>
  <c r="T32" i="1"/>
  <c r="T23" i="1"/>
  <c r="T24" i="1"/>
  <c r="Q22" i="1"/>
  <c r="R30" i="1"/>
  <c r="R32" i="1"/>
  <c r="R16" i="1"/>
  <c r="R33" i="1"/>
  <c r="I59" i="1" l="1"/>
  <c r="T34" i="1"/>
  <c r="J60" i="1" s="1"/>
  <c r="H59" i="1"/>
  <c r="S34" i="1"/>
  <c r="I60" i="1" s="1"/>
  <c r="J59" i="1"/>
  <c r="Q25" i="1"/>
  <c r="T25" i="1"/>
  <c r="R34" i="1"/>
  <c r="H60" i="1" s="1"/>
  <c r="I62" i="1" l="1"/>
  <c r="J62" i="1"/>
  <c r="H6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tc={D4B436FC-E1EE-4C68-BAC7-A3C8A1BF0A3C}</author>
    <author>tc={52BBDD29-B112-401E-99DC-DA57E3B9C18C}</author>
    <author>tc={5A33C99E-D63A-48FA-8CAA-A1398454D85E}</author>
    <author>tc={95D16021-0235-4CBF-889E-1DDBC0BC9789}</author>
    <author>tc={5AE9E2D0-AE4E-4307-8B3B-717EB2493B61}</author>
    <author>tc={EF72AE76-3EAB-424F-9852-4186421D2008}</author>
  </authors>
  <commentList>
    <comment ref="P4" authorId="0" shapeId="0" xr:uid="{D4B436FC-E1EE-4C68-BAC7-A3C8A1BF0A3C}">
      <text>
        <t>[Threaded comment]
Your version of Excel allows you to read this threaded comment; however, any edits to it will get removed if the file is opened in a newer version of Excel. Learn more: https://go.microsoft.com/fwlink/?linkid=870924
Comment:
    Mahdollinen lisähinta vastuullisemmin tuotetusta pääraaka-aineesta.</t>
      </text>
    </comment>
    <comment ref="N5" authorId="1" shapeId="0" xr:uid="{52BBDD29-B112-401E-99DC-DA57E3B9C18C}">
      <text>
        <t>[Threaded comment]
Your version of Excel allows you to read this threaded comment; however, any edits to it will get removed if the file is opened in a newer version of Excel. Learn more: https://go.microsoft.com/fwlink/?linkid=870924
Comment:
    Alkutuotannon pääraaka-aine</t>
      </text>
    </comment>
    <comment ref="P6" authorId="2" shapeId="0" xr:uid="{5A33C99E-D63A-48FA-8CAA-A1398454D85E}">
      <text>
        <t>[Threaded comment]
Your version of Excel allows you to read this threaded comment; however, any edits to it will get removed if the file is opened in a newer version of Excel. Learn more: https://go.microsoft.com/fwlink/?linkid=870924
Comment:
    Kuinka monta prosenttia lopputuotetta saadaan 100%:sta pääraaka-ainetta.</t>
      </text>
    </comment>
    <comment ref="J13" authorId="3" shapeId="0" xr:uid="{95D16021-0235-4CBF-889E-1DDBC0BC9789}">
      <text>
        <t>[Threaded comment]
Your version of Excel allows you to read this threaded comment; however, any edits to it will get removed if the file is opened in a newer version of Excel. Learn more: https://go.microsoft.com/fwlink/?linkid=870924
Comment:
    Vaikutus yhden tilan tulokseen per vuosi. Investoinneille 3 v. poistoaika. Korkoa ei huomioitu.</t>
      </text>
    </comment>
    <comment ref="O20" authorId="4" shapeId="0" xr:uid="{5AE9E2D0-AE4E-4307-8B3B-717EB2493B61}">
      <text>
        <t>[Threaded comment]
Your version of Excel allows you to read this threaded comment; however, any edits to it will get removed if the file is opened in a newer version of Excel. Learn more: https://go.microsoft.com/fwlink/?linkid=870924
Comment:
    ALV 0</t>
      </text>
    </comment>
    <comment ref="F26" authorId="5" shapeId="0" xr:uid="{EF72AE76-3EAB-424F-9852-4186421D2008}">
      <text>
        <t>[Threaded comment]
Your version of Excel allows you to read this threaded comment; however, any edits to it will get removed if the file is opened in a newer version of Excel. Learn more: https://go.microsoft.com/fwlink/?linkid=870924
Comment:
    Jalostuksen prosessivaiheeseen kohdistuva volyymi</t>
      </text>
    </comment>
  </commentList>
</comments>
</file>

<file path=xl/sharedStrings.xml><?xml version="1.0" encoding="utf-8"?>
<sst xmlns="http://schemas.openxmlformats.org/spreadsheetml/2006/main" count="100" uniqueCount="76">
  <si>
    <t>LIITE 2: Markkinapotentiaalin laskelmapohja</t>
  </si>
  <si>
    <t>Ruoan vastuullisuuden tietomalli</t>
  </si>
  <si>
    <t>Versio 1.0, maaliskuu 2023</t>
  </si>
  <si>
    <t>Alkutuotantotoimenpiteiden vaikutus per tila</t>
  </si>
  <si>
    <t>Kustannukset alkutuotannon toimenpiteistä</t>
  </si>
  <si>
    <t>Yrityksen kustannukset</t>
  </si>
  <si>
    <t>Yrityksen investoinnit</t>
  </si>
  <si>
    <t>Investointi - per tila (3v)</t>
  </si>
  <si>
    <t>Kustannukset eur/vuosi/tila</t>
  </si>
  <si>
    <t>Tuotot/säästöt eur / vuosi</t>
  </si>
  <si>
    <t>Oletukset</t>
  </si>
  <si>
    <t>Mahdollinen lisähinta</t>
  </si>
  <si>
    <t>Nykytila</t>
  </si>
  <si>
    <t>Skenaario 1</t>
  </si>
  <si>
    <t>Skenaario 2</t>
  </si>
  <si>
    <t>Skenaario 3</t>
  </si>
  <si>
    <t>Toimenpide 1</t>
  </si>
  <si>
    <t>Pääraaka-aineen tarve</t>
  </si>
  <si>
    <t>Toimenpide 2</t>
  </si>
  <si>
    <t>Lopputuotteiden volyymi</t>
  </si>
  <si>
    <t>Toimenpide 3</t>
  </si>
  <si>
    <t>Pääraaka-ainetta toimittavien tilojen määrä</t>
  </si>
  <si>
    <t>Toimenpide 4</t>
  </si>
  <si>
    <t>Toimenpide 5</t>
  </si>
  <si>
    <t>Toimenpide 6</t>
  </si>
  <si>
    <t>Pakkaus koko</t>
  </si>
  <si>
    <t>Maataloustukien muutos</t>
  </si>
  <si>
    <t>Myynti kpl</t>
  </si>
  <si>
    <t>Jakauma</t>
  </si>
  <si>
    <t>Tuote 1</t>
  </si>
  <si>
    <t>Tuote 2</t>
  </si>
  <si>
    <t>Tuote 3</t>
  </si>
  <si>
    <t>Tuote 4</t>
  </si>
  <si>
    <t>Suorat kustannukset</t>
  </si>
  <si>
    <t>Investoinnit</t>
  </si>
  <si>
    <t>Käyttökus-tannukset / v.</t>
  </si>
  <si>
    <t>Tuotteiden myynti yhteensä kpl/v.</t>
  </si>
  <si>
    <t>Tietojärjestelmiin kohdistuvat muutostarpeet</t>
  </si>
  <si>
    <t>Tarvittavat investoinnit</t>
  </si>
  <si>
    <t>Myynti eur</t>
  </si>
  <si>
    <t>Hinta</t>
  </si>
  <si>
    <t>Vaikutus tuottavuuteen</t>
  </si>
  <si>
    <t>Vaikutus eur/vuosi</t>
  </si>
  <si>
    <t>Tuotteiden myynti yhteensä eur/v.</t>
  </si>
  <si>
    <t>Vaikutukset jalostusprosessiin</t>
  </si>
  <si>
    <t>Volyymi</t>
  </si>
  <si>
    <t>Prosessivaihe1</t>
  </si>
  <si>
    <t>Prosessivaihe 2</t>
  </si>
  <si>
    <t>Prosessivaihe 3</t>
  </si>
  <si>
    <t>Kate eur</t>
  </si>
  <si>
    <t>Kate %</t>
  </si>
  <si>
    <t>Prosessivaihe 4</t>
  </si>
  <si>
    <t>Prosessivaihe 5</t>
  </si>
  <si>
    <t>Prosessivaihe 6</t>
  </si>
  <si>
    <t>Tuotteiden katetuotto yhteensä eur/v.</t>
  </si>
  <si>
    <t>Markkinointi ja myyntikulut</t>
  </si>
  <si>
    <t xml:space="preserve">QR koodien takana olevat sisällöt </t>
  </si>
  <si>
    <t>Muut viestintäsisällöt (web, twitter, jne)</t>
  </si>
  <si>
    <t>Maksettu Digitaalinen mainonta</t>
  </si>
  <si>
    <t>Fyysiset markkinointimateriaalit</t>
  </si>
  <si>
    <t>Toimenpide X</t>
  </si>
  <si>
    <t>Toimenpide Y</t>
  </si>
  <si>
    <t>Muut kustannukset</t>
  </si>
  <si>
    <t>YHTEENSÄ</t>
  </si>
  <si>
    <t>Toteuttamisen kustannukset</t>
  </si>
  <si>
    <t>Raaka-aineen korkeampi hinta</t>
  </si>
  <si>
    <t>Alkutuotannon investointien vaikutus / v.</t>
  </si>
  <si>
    <t>Tietojärjestelmien kehityskustannukset</t>
  </si>
  <si>
    <t>Tietojärjestelmien investointitarpeet</t>
  </si>
  <si>
    <t>Tietojärjestelmien käyttökustannukset / v.</t>
  </si>
  <si>
    <t>Tuotannon kehityskustannukset</t>
  </si>
  <si>
    <t>Tuotannon investointien vaikutus / v.</t>
  </si>
  <si>
    <t>Vaikutus tuottavuuteen / v.</t>
  </si>
  <si>
    <t>Markkinoinnin kustannukset</t>
  </si>
  <si>
    <t>Kustannukset yhteensä</t>
  </si>
  <si>
    <t>TOTEUTTAMISEN TULOS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</si>
</sst>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#,##0\ &quot;€&quot;;\-#,##0\ &quot;€&quot;"/>
    <numFmt numFmtId="43" formatCode="_-* #,##0.00_-;\-* #,##0.00_-;_-* &quot;-&quot;??_-;_-@_-"/>
    <numFmt numFmtId="164" formatCode="#,##0.00&quot; €/kg &quot;"/>
    <numFmt numFmtId="165" formatCode="#,##0.000&quot; €/kg &quot;"/>
    <numFmt numFmtId="166" formatCode="#,##0&quot; €/v &quot;"/>
    <numFmt numFmtId="167" formatCode="#,##0.0&quot; €/kg &quot;"/>
    <numFmt numFmtId="168" formatCode="#,##0&quot; gr &quot;"/>
    <numFmt numFmtId="169" formatCode="#,##0&quot; kpl &quot;"/>
    <numFmt numFmtId="170" formatCode="#,##0.00&quot; €/kpl &quot;"/>
    <numFmt numFmtId="171" formatCode="#,##0.00&quot; €/v &quot;"/>
    <numFmt numFmtId="172" formatCode="#,##0&quot; kg &quot;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2"/>
      <name val="Calibri"/>
      <family val="2"/>
      <scheme val="minor"/>
    </font>
    <font>
      <sz val="13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28"/>
      <color rgb="FF00206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applyAlignment="1">
      <alignment wrapText="1"/>
    </xf>
    <xf numFmtId="0" fontId="0" fillId="0" borderId="4" xfId="0" applyBorder="1" applyAlignment="1">
      <alignment wrapText="1"/>
    </xf>
    <xf numFmtId="0" fontId="2" fillId="0" borderId="1" xfId="0" applyFont="1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5" xfId="0" applyFont="1" applyBorder="1" applyAlignment="1">
      <alignment wrapText="1"/>
    </xf>
    <xf numFmtId="0" fontId="2" fillId="0" borderId="5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5" fontId="3" fillId="0" borderId="0" xfId="0" applyNumberFormat="1" applyFont="1" applyAlignment="1">
      <alignment horizontal="center"/>
    </xf>
    <xf numFmtId="5" fontId="3" fillId="0" borderId="6" xfId="0" applyNumberFormat="1" applyFont="1" applyBorder="1" applyAlignment="1">
      <alignment horizontal="center"/>
    </xf>
    <xf numFmtId="5" fontId="3" fillId="0" borderId="4" xfId="0" applyNumberFormat="1" applyFont="1" applyBorder="1" applyAlignment="1">
      <alignment horizontal="center"/>
    </xf>
    <xf numFmtId="5" fontId="3" fillId="0" borderId="7" xfId="0" applyNumberFormat="1" applyFont="1" applyBorder="1" applyAlignment="1">
      <alignment horizontal="center"/>
    </xf>
    <xf numFmtId="5" fontId="6" fillId="0" borderId="10" xfId="0" applyNumberFormat="1" applyFont="1" applyBorder="1" applyAlignment="1">
      <alignment horizontal="center"/>
    </xf>
    <xf numFmtId="5" fontId="6" fillId="0" borderId="11" xfId="0" applyNumberFormat="1" applyFont="1" applyBorder="1" applyAlignment="1">
      <alignment horizontal="center"/>
    </xf>
    <xf numFmtId="5" fontId="7" fillId="0" borderId="0" xfId="0" applyNumberFormat="1" applyFont="1" applyAlignment="1">
      <alignment horizontal="center"/>
    </xf>
    <xf numFmtId="5" fontId="6" fillId="0" borderId="0" xfId="0" applyNumberFormat="1" applyFont="1" applyAlignment="1">
      <alignment horizontal="center"/>
    </xf>
    <xf numFmtId="0" fontId="8" fillId="0" borderId="5" xfId="0" applyFont="1" applyBorder="1" applyAlignment="1">
      <alignment horizontal="center" wrapText="1"/>
    </xf>
    <xf numFmtId="5" fontId="6" fillId="0" borderId="0" xfId="0" applyNumberFormat="1" applyFont="1" applyAlignment="1">
      <alignment horizontal="center" wrapText="1"/>
    </xf>
    <xf numFmtId="0" fontId="2" fillId="0" borderId="5" xfId="0" applyFont="1" applyBorder="1"/>
    <xf numFmtId="165" fontId="3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0" fontId="2" fillId="0" borderId="10" xfId="0" applyFont="1" applyBorder="1"/>
    <xf numFmtId="0" fontId="0" fillId="0" borderId="0" xfId="0" applyAlignment="1">
      <alignment horizontal="center"/>
    </xf>
    <xf numFmtId="164" fontId="4" fillId="0" borderId="0" xfId="0" applyNumberFormat="1" applyFont="1" applyAlignment="1">
      <alignment horizontal="center"/>
    </xf>
    <xf numFmtId="9" fontId="4" fillId="0" borderId="0" xfId="2" applyFont="1" applyAlignment="1">
      <alignment horizontal="center"/>
    </xf>
    <xf numFmtId="0" fontId="0" fillId="0" borderId="10" xfId="0" applyBorder="1"/>
    <xf numFmtId="0" fontId="2" fillId="0" borderId="10" xfId="0" applyFont="1" applyBorder="1" applyAlignment="1">
      <alignment horizontal="right"/>
    </xf>
    <xf numFmtId="0" fontId="2" fillId="0" borderId="3" xfId="0" applyFont="1" applyBorder="1" applyAlignment="1">
      <alignment horizontal="center" wrapText="1"/>
    </xf>
    <xf numFmtId="5" fontId="3" fillId="0" borderId="8" xfId="0" applyNumberFormat="1" applyFont="1" applyBorder="1" applyAlignment="1">
      <alignment horizontal="center"/>
    </xf>
    <xf numFmtId="5" fontId="6" fillId="0" borderId="12" xfId="0" applyNumberFormat="1" applyFont="1" applyBorder="1" applyAlignment="1">
      <alignment horizontal="center"/>
    </xf>
    <xf numFmtId="0" fontId="0" fillId="3" borderId="7" xfId="0" applyFill="1" applyBorder="1"/>
    <xf numFmtId="5" fontId="3" fillId="3" borderId="8" xfId="0" applyNumberFormat="1" applyFont="1" applyFill="1" applyBorder="1" applyAlignment="1">
      <alignment horizontal="center"/>
    </xf>
    <xf numFmtId="5" fontId="3" fillId="3" borderId="7" xfId="0" applyNumberFormat="1" applyFont="1" applyFill="1" applyBorder="1" applyAlignment="1">
      <alignment horizontal="center"/>
    </xf>
    <xf numFmtId="5" fontId="3" fillId="3" borderId="0" xfId="0" applyNumberFormat="1" applyFont="1" applyFill="1" applyAlignment="1">
      <alignment horizontal="center"/>
    </xf>
    <xf numFmtId="5" fontId="6" fillId="0" borderId="13" xfId="0" applyNumberFormat="1" applyFont="1" applyBorder="1" applyAlignment="1">
      <alignment horizontal="center"/>
    </xf>
    <xf numFmtId="5" fontId="2" fillId="0" borderId="10" xfId="0" applyNumberFormat="1" applyFont="1" applyBorder="1" applyAlignment="1">
      <alignment horizontal="center"/>
    </xf>
    <xf numFmtId="0" fontId="0" fillId="0" borderId="5" xfId="0" applyBorder="1"/>
    <xf numFmtId="0" fontId="9" fillId="0" borderId="5" xfId="0" applyFont="1" applyBorder="1" applyAlignment="1">
      <alignment horizontal="center"/>
    </xf>
    <xf numFmtId="168" fontId="11" fillId="0" borderId="0" xfId="0" applyNumberFormat="1" applyFont="1" applyAlignment="1">
      <alignment horizontal="center"/>
    </xf>
    <xf numFmtId="169" fontId="5" fillId="0" borderId="0" xfId="0" applyNumberFormat="1" applyFont="1" applyAlignment="1">
      <alignment horizontal="center"/>
    </xf>
    <xf numFmtId="169" fontId="6" fillId="0" borderId="10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170" fontId="11" fillId="0" borderId="0" xfId="0" applyNumberFormat="1" applyFont="1" applyAlignment="1">
      <alignment horizontal="center"/>
    </xf>
    <xf numFmtId="166" fontId="0" fillId="0" borderId="0" xfId="1" applyNumberFormat="1" applyFont="1" applyAlignment="1">
      <alignment horizontal="center"/>
    </xf>
    <xf numFmtId="166" fontId="6" fillId="0" borderId="10" xfId="0" applyNumberFormat="1" applyFont="1" applyBorder="1" applyAlignment="1">
      <alignment horizontal="center"/>
    </xf>
    <xf numFmtId="0" fontId="2" fillId="0" borderId="0" xfId="0" applyFont="1"/>
    <xf numFmtId="166" fontId="6" fillId="0" borderId="0" xfId="0" applyNumberFormat="1" applyFont="1" applyAlignment="1">
      <alignment horizontal="center"/>
    </xf>
    <xf numFmtId="171" fontId="5" fillId="0" borderId="0" xfId="0" applyNumberFormat="1" applyFont="1" applyAlignment="1">
      <alignment horizontal="center"/>
    </xf>
    <xf numFmtId="9" fontId="12" fillId="0" borderId="0" xfId="2" applyFont="1" applyAlignment="1">
      <alignment horizontal="center"/>
    </xf>
    <xf numFmtId="172" fontId="4" fillId="2" borderId="9" xfId="1" applyNumberFormat="1" applyFont="1" applyFill="1" applyBorder="1" applyAlignment="1">
      <alignment horizontal="center"/>
    </xf>
    <xf numFmtId="0" fontId="9" fillId="0" borderId="5" xfId="0" applyFont="1" applyBorder="1" applyAlignment="1">
      <alignment horizontal="center" wrapText="1"/>
    </xf>
    <xf numFmtId="9" fontId="15" fillId="0" borderId="0" xfId="2" applyFont="1"/>
    <xf numFmtId="9" fontId="4" fillId="0" borderId="0" xfId="2" applyFont="1"/>
    <xf numFmtId="172" fontId="15" fillId="2" borderId="9" xfId="1" applyNumberFormat="1" applyFont="1" applyFill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66" fontId="17" fillId="0" borderId="0" xfId="0" applyNumberFormat="1" applyFont="1" applyAlignment="1">
      <alignment horizontal="center"/>
    </xf>
    <xf numFmtId="5" fontId="16" fillId="0" borderId="10" xfId="0" applyNumberFormat="1" applyFont="1" applyBorder="1" applyAlignment="1">
      <alignment horizontal="center"/>
    </xf>
    <xf numFmtId="172" fontId="3" fillId="0" borderId="0" xfId="1" applyNumberFormat="1" applyFont="1" applyFill="1" applyBorder="1" applyAlignment="1">
      <alignment horizontal="center"/>
    </xf>
    <xf numFmtId="172" fontId="5" fillId="0" borderId="0" xfId="1" applyNumberFormat="1" applyFont="1" applyFill="1" applyBorder="1" applyAlignment="1">
      <alignment horizontal="center"/>
    </xf>
    <xf numFmtId="5" fontId="5" fillId="0" borderId="5" xfId="0" applyNumberFormat="1" applyFont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5" fontId="6" fillId="0" borderId="5" xfId="0" applyNumberFormat="1" applyFont="1" applyBorder="1" applyAlignment="1">
      <alignment horizontal="center"/>
    </xf>
    <xf numFmtId="5" fontId="5" fillId="0" borderId="0" xfId="0" applyNumberFormat="1" applyFont="1" applyAlignment="1">
      <alignment horizontal="center"/>
    </xf>
    <xf numFmtId="5" fontId="0" fillId="0" borderId="0" xfId="0" applyNumberFormat="1"/>
    <xf numFmtId="0" fontId="2" fillId="0" borderId="0" xfId="0" applyFont="1" applyAlignment="1">
      <alignment horizontal="right"/>
    </xf>
    <xf numFmtId="0" fontId="14" fillId="0" borderId="0" xfId="0" applyFont="1"/>
    <xf numFmtId="5" fontId="0" fillId="0" borderId="5" xfId="0" applyNumberFormat="1" applyBorder="1"/>
    <xf numFmtId="0" fontId="0" fillId="0" borderId="2" xfId="0" applyBorder="1"/>
    <xf numFmtId="5" fontId="5" fillId="0" borderId="2" xfId="0" applyNumberFormat="1" applyFont="1" applyBorder="1" applyAlignment="1">
      <alignment horizontal="center"/>
    </xf>
    <xf numFmtId="0" fontId="19" fillId="0" borderId="21" xfId="0" applyFont="1" applyBorder="1" applyAlignment="1">
      <alignment horizontal="center" wrapText="1"/>
    </xf>
    <xf numFmtId="5" fontId="13" fillId="0" borderId="21" xfId="0" applyNumberFormat="1" applyFont="1" applyBorder="1" applyAlignment="1">
      <alignment horizontal="center" wrapText="1"/>
    </xf>
    <xf numFmtId="0" fontId="20" fillId="0" borderId="14" xfId="0" applyFont="1" applyBorder="1"/>
    <xf numFmtId="0" fontId="20" fillId="0" borderId="15" xfId="0" applyFont="1" applyBorder="1"/>
    <xf numFmtId="0" fontId="20" fillId="0" borderId="0" xfId="0" applyFont="1"/>
    <xf numFmtId="0" fontId="18" fillId="2" borderId="10" xfId="0" applyFont="1" applyFill="1" applyBorder="1"/>
    <xf numFmtId="0" fontId="19" fillId="2" borderId="10" xfId="0" applyFont="1" applyFill="1" applyBorder="1" applyAlignment="1">
      <alignment horizontal="right"/>
    </xf>
    <xf numFmtId="5" fontId="13" fillId="2" borderId="10" xfId="0" applyNumberFormat="1" applyFont="1" applyFill="1" applyBorder="1" applyAlignment="1">
      <alignment horizontal="center"/>
    </xf>
    <xf numFmtId="0" fontId="0" fillId="4" borderId="0" xfId="0" applyFill="1"/>
    <xf numFmtId="0" fontId="23" fillId="4" borderId="0" xfId="0" applyFont="1" applyFill="1"/>
    <xf numFmtId="0" fontId="24" fillId="4" borderId="0" xfId="0" applyFont="1" applyFill="1"/>
    <xf numFmtId="0" fontId="22" fillId="4" borderId="0" xfId="0" applyFont="1" applyFill="1" applyAlignment="1">
      <alignment horizontal="right"/>
    </xf>
    <xf numFmtId="5" fontId="21" fillId="0" borderId="21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0" fontId="9" fillId="0" borderId="0" xfId="0" applyFont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5" xfId="0" applyFont="1" applyBorder="1" applyAlignment="1">
      <alignment horizontal="center" wrapText="1"/>
    </xf>
  </cellXfs>
  <cellStyles count="3">
    <cellStyle name="Normaali" xfId="0" builtinId="0"/>
    <cellStyle name="Pilkku" xfId="1" builtinId="3"/>
    <cellStyle name="Prosenttia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558800</xdr:colOff>
      <xdr:row>2</xdr:row>
      <xdr:rowOff>139700</xdr:rowOff>
    </xdr:from>
    <xdr:to>
      <xdr:col>2</xdr:col>
      <xdr:colOff>296757</xdr:colOff>
      <xdr:row>8</xdr:row>
      <xdr:rowOff>123190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3769B2F8-BF5B-BF4C-9DB3-6B80119BE33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800" y="520700"/>
          <a:ext cx="1126490" cy="1126490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787400</xdr:colOff>
      <xdr:row>34</xdr:row>
      <xdr:rowOff>101600</xdr:rowOff>
    </xdr:from>
    <xdr:to>
      <xdr:col>10</xdr:col>
      <xdr:colOff>16933</xdr:colOff>
      <xdr:row>47</xdr:row>
      <xdr:rowOff>25400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CB1F984-0207-B2F9-1175-5510676D0825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16350" r="-2" b="43393"/>
        <a:stretch/>
      </xdr:blipFill>
      <xdr:spPr bwMode="auto">
        <a:xfrm>
          <a:off x="787400" y="7150100"/>
          <a:ext cx="7454900" cy="240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787400</xdr:colOff>
      <xdr:row>34</xdr:row>
      <xdr:rowOff>12700</xdr:rowOff>
    </xdr:from>
    <xdr:to>
      <xdr:col>9</xdr:col>
      <xdr:colOff>817258</xdr:colOff>
      <xdr:row>34</xdr:row>
      <xdr:rowOff>173196</xdr:rowOff>
    </xdr:to>
    <xdr:sp macro="" textlink="">
      <xdr:nvSpPr>
        <xdr:cNvPr id="4" name="Suorakulmio 3">
          <a:extLst>
            <a:ext uri="{FF2B5EF4-FFF2-40B4-BE49-F238E27FC236}">
              <a16:creationId xmlns:a16="http://schemas.microsoft.com/office/drawing/2014/main" id="{B459C75A-77D5-0510-119F-9221A01519ED}"/>
            </a:ext>
          </a:extLst>
        </xdr:cNvPr>
        <xdr:cNvSpPr/>
      </xdr:nvSpPr>
      <xdr:spPr>
        <a:xfrm>
          <a:off x="787400" y="7061200"/>
          <a:ext cx="7459358" cy="160496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30</xdr:row>
      <xdr:rowOff>0</xdr:rowOff>
    </xdr:from>
    <xdr:ext cx="8039100" cy="441281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5C0ABB9-9872-43FF-A3D5-EA1FD7C78B65}"/>
            </a:ext>
          </a:extLst>
        </xdr:cNvPr>
        <xdr:cNvSpPr txBox="1"/>
      </xdr:nvSpPr>
      <xdr:spPr>
        <a:xfrm>
          <a:off x="673100" y="5715000"/>
          <a:ext cx="8039100" cy="4412811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>
              <a:solidFill>
                <a:srgbClr val="002060"/>
              </a:solidFill>
            </a:rPr>
            <a:t>Ohjeita laskelmapohjan hyödyntämiseen:</a:t>
          </a:r>
        </a:p>
        <a:p>
          <a:endParaRPr lang="en-US" sz="2000" baseline="0">
            <a:solidFill>
              <a:srgbClr val="002060"/>
            </a:solidFill>
          </a:endParaRPr>
        </a:p>
        <a:p>
          <a:pPr rtl="0" fontAlgn="base"/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Laskelman avulla on mahdollista simuloida asiakkaille arvoa tuottavien tuotannon toimenpiteiden kustannuksia ja potentiaalisia taloudellisia hyötyjä, kun nämä arvotekijät kuljetetaan läpi arvoketjun kuluttajille asti. </a:t>
          </a:r>
        </a:p>
        <a:p>
          <a:pPr rtl="0" fontAlgn="base"/>
          <a:endParaRPr lang="fi-FI" sz="2000" b="0" i="0">
            <a:solidFill>
              <a:srgbClr val="002060"/>
            </a:solidFill>
            <a:effectLst/>
          </a:endParaRPr>
        </a:p>
        <a:p>
          <a:pPr rtl="0" fontAlgn="base"/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Laskelmapohjassa</a:t>
          </a:r>
          <a:r>
            <a:rPr lang="fi-FI" sz="1600" b="0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600" b="0" i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sinisellä</a:t>
          </a:r>
          <a:r>
            <a:rPr lang="fi-FI" sz="1600" b="0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600" b="0" i="0" baseline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fontilla</a:t>
          </a:r>
          <a:r>
            <a:rPr lang="fi-FI" sz="1600" b="0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olevat luvut ovat kuvitteellisia ja osoittavat vain kohdat, joihin laskelmapohjaa käytettäessä syötetään omia lukuja. P</a:t>
          </a:r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ohjaa voi hyödyntää, vaikka kaikki sen elementit eivät olisikaan relevantteja. Tällöin jätetään sinisellä fontilla olevat kohdat tyhjäksi tai korvataan arvolla 0. Kustannukset kirjataan negatiivisina lukuina ja tuotot positiivisina lukuina. </a:t>
          </a:r>
        </a:p>
        <a:p>
          <a:pPr rtl="0" fontAlgn="base"/>
          <a:endParaRPr lang="fi-FI" sz="2000" b="0" i="0">
            <a:solidFill>
              <a:srgbClr val="002060"/>
            </a:solidFill>
            <a:effectLst/>
          </a:endParaRPr>
        </a:p>
        <a:p>
          <a:pPr rtl="0" fontAlgn="base"/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Kustannusten ja tuottojen yhteenvedossa "Toteuttamisen kustannukset" (solu C49) luvut kuvaavat vaikutuksia yhdelle vuodelle, kuitenkin niin, että investoinnit on jaettu kolmelle vuodelle ilman korkovaikutusta. </a:t>
          </a:r>
          <a:endParaRPr lang="fi-FI" sz="2000" b="0" i="0">
            <a:solidFill>
              <a:srgbClr val="002060"/>
            </a:solidFill>
            <a:effectLst/>
          </a:endParaRPr>
        </a:p>
        <a:p>
          <a:endParaRPr lang="en-US" sz="2000" baseline="0">
            <a:solidFill>
              <a:srgbClr val="002060"/>
            </a:solidFill>
          </a:endParaRPr>
        </a:p>
      </xdr:txBody>
    </xdr:sp>
    <xdr:clientData/>
  </xdr:oneCellAnchor>
  <xdr:twoCellAnchor editAs="oneCell">
    <xdr:from>
      <xdr:col>0</xdr:col>
      <xdr:colOff>596900</xdr:colOff>
      <xdr:row>1</xdr:row>
      <xdr:rowOff>38100</xdr:rowOff>
    </xdr:from>
    <xdr:to>
      <xdr:col>2</xdr:col>
      <xdr:colOff>377190</xdr:colOff>
      <xdr:row>7</xdr:row>
      <xdr:rowOff>21590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77F9C218-D663-4842-AD7F-42F22A65C50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" y="228600"/>
          <a:ext cx="1126490" cy="112649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10</xdr:row>
      <xdr:rowOff>25400</xdr:rowOff>
    </xdr:from>
    <xdr:ext cx="8051800" cy="3097258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C50EB523-73E5-314F-B7DA-300D51032A82}"/>
            </a:ext>
          </a:extLst>
        </xdr:cNvPr>
        <xdr:cNvSpPr txBox="1"/>
      </xdr:nvSpPr>
      <xdr:spPr>
        <a:xfrm>
          <a:off x="673100" y="1930400"/>
          <a:ext cx="8051800" cy="3097258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>
              <a:solidFill>
                <a:srgbClr val="002060"/>
              </a:solidFill>
            </a:rPr>
            <a:t>Johdanto</a:t>
          </a:r>
        </a:p>
        <a:p>
          <a:endParaRPr lang="en-US" sz="2000">
            <a:solidFill>
              <a:srgbClr val="002060"/>
            </a:solidFill>
          </a:endParaRPr>
        </a:p>
        <a:p>
          <a:pPr rtl="0" fontAlgn="base"/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Tässä Yhdenmukainen vastuullisuustieto ruokaketjussa -oppaan liitteessä on kuvattu ruoan vastuullisuustietomallin markkinapotentiaaliselvityksessä käytetty markkinapotentiaalin laskelmapohja. Laskelmapohja antaa yleiskuvan, mitä tietoja vastuullisen tuotteen markkinapotentiaalin laskelmassa voidaan käyttää. </a:t>
          </a:r>
        </a:p>
        <a:p>
          <a:pPr rtl="0" fontAlgn="base"/>
          <a:endParaRPr lang="fi-FI" sz="2000" b="0" i="0">
            <a:solidFill>
              <a:srgbClr val="002060"/>
            </a:solidFill>
            <a:effectLst/>
          </a:endParaRPr>
        </a:p>
        <a:p>
          <a:pPr rtl="0" fontAlgn="base"/>
          <a:r>
            <a:rPr lang="fi-FI" sz="1600" b="0" i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Laskelma on aina tapauskohtainen, eivätkä kaikki projektin aikana tutkitut tapaukset noudattaneet oheisen laskelman rakennetta. Laskelmapohjaan on koottu yleisimmät elementit, joista voidaan valita kuhunkin tapaukseen relevantit osiot. </a:t>
          </a:r>
          <a:endParaRPr lang="fi-FI" sz="2000" b="0" i="0">
            <a:solidFill>
              <a:srgbClr val="002060"/>
            </a:solidFill>
            <a:effectLst/>
          </a:endParaRPr>
        </a:p>
        <a:p>
          <a:endParaRPr lang="en-US" sz="2000" baseline="0">
            <a:solidFill>
              <a:srgbClr val="00206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493889</xdr:colOff>
      <xdr:row>0</xdr:row>
      <xdr:rowOff>56444</xdr:rowOff>
    </xdr:from>
    <xdr:to>
      <xdr:col>21</xdr:col>
      <xdr:colOff>590268</xdr:colOff>
      <xdr:row>5</xdr:row>
      <xdr:rowOff>25823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A57EC3FA-02DD-2F6F-684A-A05CC3DE030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556" y="56444"/>
          <a:ext cx="1126490" cy="112649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sko Lantto" id="{5377D787-9B46-4C3B-BF04-B4F5F6407B7E}" userId="Esko Lantto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4" dT="2023-01-17T15:19:22.79" personId="{5377D787-9B46-4C3B-BF04-B4F5F6407B7E}" id="{D4B436FC-E1EE-4C68-BAC7-A3C8A1BF0A3C}">
    <text>Mahdollinen lisähinta vastuullisemmin tuotetusta pääraaka-aineesta.</text>
  </threadedComment>
  <threadedComment ref="N5" dT="2023-01-17T15:18:34.10" personId="{5377D787-9B46-4C3B-BF04-B4F5F6407B7E}" id="{52BBDD29-B112-401E-99DC-DA57E3B9C18C}">
    <text>Alkutuotannon pääraaka-aine</text>
  </threadedComment>
  <threadedComment ref="P6" dT="2023-01-18T12:00:28.46" personId="{5377D787-9B46-4C3B-BF04-B4F5F6407B7E}" id="{5A33C99E-D63A-48FA-8CAA-A1398454D85E}">
    <text>Kuinka monta prosenttia lopputuotetta saadaan 100%:sta pääraaka-ainetta.</text>
  </threadedComment>
  <threadedComment ref="J13" dT="2022-12-13T06:51:53.71" personId="{5377D787-9B46-4C3B-BF04-B4F5F6407B7E}" id="{95D16021-0235-4CBF-889E-1DDBC0BC9789}">
    <text>Vaikutus yhden tilan tulokseen per vuosi. Investoinneille 3 v. poistoaika. Korkoa ei huomioitu.</text>
  </threadedComment>
  <threadedComment ref="O20" dT="2023-01-12T08:18:48.56" personId="{5377D787-9B46-4C3B-BF04-B4F5F6407B7E}" id="{5AE9E2D0-AE4E-4307-8B3B-717EB2493B61}">
    <text>ALV 0</text>
  </threadedComment>
  <threadedComment ref="F26" dT="2023-01-17T10:16:43.93" personId="{5377D787-9B46-4C3B-BF04-B4F5F6407B7E}" id="{EF72AE76-3EAB-424F-9852-4186421D2008}">
    <text>Jalostuksen prosessivaiheeseen kohdistuva volyymi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4BC7-2136-6442-9200-B405646F516C}">
  <dimension ref="B23:B29"/>
  <sheetViews>
    <sheetView tabSelected="1" zoomScale="75" zoomScaleNormal="100" workbookViewId="0">
      <selection activeCell="G24" sqref="G24"/>
    </sheetView>
  </sheetViews>
  <sheetFormatPr defaultColWidth="10.85546875" defaultRowHeight="15"/>
  <cols>
    <col min="1" max="1" width="3.7109375" style="84" customWidth="1"/>
    <col min="2" max="16384" width="10.85546875" style="84"/>
  </cols>
  <sheetData>
    <row r="23" spans="2:2" ht="36.950000000000003">
      <c r="B23" s="86" t="s">
        <v>0</v>
      </c>
    </row>
    <row r="24" spans="2:2" ht="36.950000000000003">
      <c r="B24" s="86" t="s">
        <v>1</v>
      </c>
    </row>
    <row r="29" spans="2:2" ht="15.95">
      <c r="B29" s="85" t="s">
        <v>2</v>
      </c>
    </row>
  </sheetData>
  <sheetProtection selectLockedCells="1" selectUnlockedCells="1"/>
  <pageMargins left="0.7" right="0.7" top="0.75" bottom="0.75" header="0.3" footer="0.3"/>
  <pageSetup paperSize="9" scale="76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5B89F-2339-41EA-812A-42121CE4DC36}">
  <dimension ref="M3"/>
  <sheetViews>
    <sheetView zoomScaleNormal="100" workbookViewId="0">
      <selection activeCell="R39" sqref="R39"/>
    </sheetView>
  </sheetViews>
  <sheetFormatPr defaultColWidth="8.85546875" defaultRowHeight="15"/>
  <cols>
    <col min="1" max="16384" width="8.85546875" style="84"/>
  </cols>
  <sheetData>
    <row r="3" spans="13:13">
      <c r="M3" s="87"/>
    </row>
  </sheetData>
  <pageMargins left="0.7" right="0.7" top="0.75" bottom="0.75" header="0.3" footer="0.3"/>
  <pageSetup paperSize="9" scale="62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70E73-7615-4096-97AC-74AA2CBB3349}">
  <dimension ref="A2:U63"/>
  <sheetViews>
    <sheetView showGridLines="0" zoomScale="75" zoomScaleNormal="110" workbookViewId="0">
      <selection activeCell="Z42" sqref="Z42"/>
    </sheetView>
  </sheetViews>
  <sheetFormatPr defaultColWidth="8.85546875" defaultRowHeight="15"/>
  <cols>
    <col min="1" max="1" width="2.42578125" customWidth="1"/>
    <col min="2" max="2" width="1.28515625" customWidth="1"/>
    <col min="3" max="3" width="3" customWidth="1"/>
    <col min="4" max="4" width="25.28515625" customWidth="1"/>
    <col min="5" max="5" width="5.140625" customWidth="1"/>
    <col min="6" max="6" width="13.28515625" customWidth="1"/>
    <col min="7" max="7" width="13" customWidth="1"/>
    <col min="8" max="8" width="13.85546875" customWidth="1"/>
    <col min="9" max="9" width="14.42578125" customWidth="1"/>
    <col min="10" max="10" width="15" style="25" customWidth="1"/>
    <col min="11" max="11" width="1" customWidth="1"/>
    <col min="12" max="12" width="11.28515625" customWidth="1"/>
    <col min="13" max="13" width="4" customWidth="1"/>
    <col min="14" max="14" width="19.85546875" customWidth="1"/>
    <col min="15" max="16" width="9.7109375" customWidth="1"/>
    <col min="17" max="17" width="15.140625" customWidth="1"/>
    <col min="18" max="18" width="14.85546875" customWidth="1"/>
    <col min="19" max="19" width="15.42578125" customWidth="1"/>
    <col min="20" max="20" width="14.85546875" customWidth="1"/>
    <col min="21" max="21" width="13.42578125" customWidth="1"/>
  </cols>
  <sheetData>
    <row r="2" spans="3:20" ht="12.6" customHeight="1"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1"/>
      <c r="P2" s="1"/>
      <c r="Q2" s="1"/>
      <c r="R2" s="1"/>
      <c r="S2" s="1"/>
    </row>
    <row r="3" spans="3:20">
      <c r="H3" s="3" t="s">
        <v>3</v>
      </c>
      <c r="I3" s="4"/>
      <c r="J3" s="5"/>
    </row>
    <row r="4" spans="3:20" s="10" customFormat="1" ht="32.1">
      <c r="C4" s="92" t="s">
        <v>4</v>
      </c>
      <c r="D4" s="92"/>
      <c r="E4" s="6"/>
      <c r="F4" s="8" t="s">
        <v>5</v>
      </c>
      <c r="G4" s="30" t="s">
        <v>6</v>
      </c>
      <c r="H4" s="8" t="s">
        <v>7</v>
      </c>
      <c r="I4" s="9" t="s">
        <v>8</v>
      </c>
      <c r="J4" s="30" t="s">
        <v>9</v>
      </c>
      <c r="M4" s="92" t="s">
        <v>10</v>
      </c>
      <c r="N4" s="93"/>
      <c r="O4" s="6"/>
      <c r="P4" s="53" t="s">
        <v>11</v>
      </c>
      <c r="Q4" s="7" t="s">
        <v>12</v>
      </c>
      <c r="R4" s="6" t="s">
        <v>13</v>
      </c>
      <c r="S4" s="6" t="s">
        <v>14</v>
      </c>
      <c r="T4" s="6" t="s">
        <v>15</v>
      </c>
    </row>
    <row r="5" spans="3:20">
      <c r="D5" t="s">
        <v>16</v>
      </c>
      <c r="F5" s="14">
        <v>-10000</v>
      </c>
      <c r="G5" s="31">
        <v>0</v>
      </c>
      <c r="H5" s="12">
        <v>-5000</v>
      </c>
      <c r="I5" s="13">
        <v>-5000</v>
      </c>
      <c r="J5" s="31">
        <v>10000</v>
      </c>
      <c r="N5" t="s">
        <v>17</v>
      </c>
      <c r="P5" s="26">
        <v>-0.01</v>
      </c>
      <c r="Q5" s="60">
        <v>1000000</v>
      </c>
      <c r="R5" s="60">
        <v>2000000</v>
      </c>
      <c r="S5" s="60">
        <v>3000000</v>
      </c>
      <c r="T5" s="60">
        <v>4000000</v>
      </c>
    </row>
    <row r="6" spans="3:20">
      <c r="D6" t="s">
        <v>18</v>
      </c>
      <c r="F6" s="14">
        <v>-10000</v>
      </c>
      <c r="G6" s="31">
        <v>-50000</v>
      </c>
      <c r="H6" s="14">
        <v>-5000</v>
      </c>
      <c r="I6" s="11">
        <v>-5000</v>
      </c>
      <c r="J6" s="31">
        <v>4997</v>
      </c>
      <c r="N6" t="s">
        <v>19</v>
      </c>
      <c r="P6" s="27">
        <v>0.6</v>
      </c>
      <c r="Q6" s="61">
        <f>$P6*Q5</f>
        <v>600000</v>
      </c>
      <c r="R6" s="61">
        <f t="shared" ref="R6:T6" si="0">$P6*R5</f>
        <v>1200000</v>
      </c>
      <c r="S6" s="61">
        <f t="shared" si="0"/>
        <v>1800000</v>
      </c>
      <c r="T6" s="61">
        <f t="shared" si="0"/>
        <v>2400000</v>
      </c>
    </row>
    <row r="7" spans="3:20">
      <c r="D7" t="s">
        <v>20</v>
      </c>
      <c r="F7" s="14">
        <v>-10000</v>
      </c>
      <c r="G7" s="31">
        <v>-20000</v>
      </c>
      <c r="H7" s="14">
        <v>-5000</v>
      </c>
      <c r="I7" s="11">
        <v>-5000</v>
      </c>
      <c r="J7" s="31">
        <v>4998</v>
      </c>
      <c r="N7" t="s">
        <v>21</v>
      </c>
      <c r="O7" s="26"/>
      <c r="P7" s="27"/>
    </row>
    <row r="8" spans="3:20">
      <c r="D8" t="s">
        <v>22</v>
      </c>
      <c r="F8" s="14">
        <v>-10000</v>
      </c>
      <c r="G8" s="31">
        <v>0</v>
      </c>
      <c r="H8" s="14">
        <v>-5000</v>
      </c>
      <c r="I8" s="11">
        <v>-5000</v>
      </c>
      <c r="J8" s="31">
        <v>4999</v>
      </c>
    </row>
    <row r="9" spans="3:20">
      <c r="D9" t="s">
        <v>23</v>
      </c>
      <c r="F9" s="14">
        <v>-10000</v>
      </c>
      <c r="G9" s="31">
        <v>0</v>
      </c>
      <c r="H9" s="14">
        <v>-5000</v>
      </c>
      <c r="I9" s="11">
        <v>-5000</v>
      </c>
      <c r="J9" s="31">
        <v>5000</v>
      </c>
    </row>
    <row r="10" spans="3:20">
      <c r="D10" t="s">
        <v>24</v>
      </c>
      <c r="F10" s="14">
        <v>-10000</v>
      </c>
      <c r="G10" s="31">
        <v>0</v>
      </c>
      <c r="H10" s="14">
        <v>-5000</v>
      </c>
      <c r="I10" s="11">
        <v>-5000</v>
      </c>
      <c r="J10" s="31">
        <v>5000</v>
      </c>
      <c r="O10" s="90" t="s">
        <v>25</v>
      </c>
      <c r="Q10" s="61">
        <f>Q6</f>
        <v>600000</v>
      </c>
      <c r="R10" s="61">
        <f>R6</f>
        <v>1200000</v>
      </c>
      <c r="S10" s="61">
        <f>S6</f>
        <v>1800000</v>
      </c>
      <c r="T10" s="61">
        <f>T6</f>
        <v>2400000</v>
      </c>
    </row>
    <row r="11" spans="3:20" ht="15.95">
      <c r="D11" t="s">
        <v>26</v>
      </c>
      <c r="F11" s="33"/>
      <c r="G11" s="34"/>
      <c r="H11" s="35"/>
      <c r="I11" s="36"/>
      <c r="J11" s="31">
        <v>20000</v>
      </c>
      <c r="M11" s="21" t="s">
        <v>27</v>
      </c>
      <c r="N11" s="39"/>
      <c r="O11" s="91"/>
      <c r="P11" s="40" t="s">
        <v>28</v>
      </c>
      <c r="Q11" s="7" t="s">
        <v>12</v>
      </c>
      <c r="R11" s="6" t="s">
        <v>13</v>
      </c>
      <c r="S11" s="6" t="s">
        <v>14</v>
      </c>
      <c r="T11" s="6" t="s">
        <v>15</v>
      </c>
    </row>
    <row r="12" spans="3:20" ht="15.95" thickBot="1">
      <c r="F12" s="16">
        <f>SUM(F5:F11)</f>
        <v>-60000</v>
      </c>
      <c r="G12" s="32">
        <f>SUM(G5:G11)</f>
        <v>-70000</v>
      </c>
      <c r="H12" s="16">
        <f>SUM(H5:H11)</f>
        <v>-30000</v>
      </c>
      <c r="I12" s="15">
        <f>SUM(I5:I11)</f>
        <v>-30000</v>
      </c>
      <c r="J12" s="32">
        <f>SUM(J5:J11)</f>
        <v>54994</v>
      </c>
      <c r="N12" t="s">
        <v>29</v>
      </c>
      <c r="O12" s="41">
        <v>300</v>
      </c>
      <c r="P12" s="27">
        <v>0.15</v>
      </c>
      <c r="Q12" s="42">
        <f>(Q$10*$P12)/($O12/1000)</f>
        <v>300000</v>
      </c>
      <c r="R12" s="42">
        <f t="shared" ref="R12:T15" si="1">(R$10*$P12)/($O12/1000)</f>
        <v>600000</v>
      </c>
      <c r="S12" s="42">
        <f t="shared" si="1"/>
        <v>900000</v>
      </c>
      <c r="T12" s="42">
        <f t="shared" si="1"/>
        <v>1200000</v>
      </c>
    </row>
    <row r="13" spans="3:20" ht="17.100000000000001" thickTop="1" thickBot="1">
      <c r="G13" s="17"/>
      <c r="H13" s="17"/>
      <c r="I13" s="17"/>
      <c r="J13" s="37">
        <f>(H12/3)+J12+I12</f>
        <v>14994</v>
      </c>
      <c r="N13" t="s">
        <v>30</v>
      </c>
      <c r="O13" s="41">
        <v>300</v>
      </c>
      <c r="P13" s="27">
        <v>0.15</v>
      </c>
      <c r="Q13" s="42">
        <f t="shared" ref="Q13:Q15" si="2">(Q$10*$P13)/($O13/1000)</f>
        <v>300000</v>
      </c>
      <c r="R13" s="42">
        <f t="shared" si="1"/>
        <v>600000</v>
      </c>
      <c r="S13" s="42">
        <f t="shared" si="1"/>
        <v>900000</v>
      </c>
      <c r="T13" s="42">
        <f t="shared" si="1"/>
        <v>1200000</v>
      </c>
    </row>
    <row r="14" spans="3:20" ht="15.95" thickTop="1">
      <c r="G14" s="17"/>
      <c r="H14" s="17"/>
      <c r="I14" s="17"/>
      <c r="J14" s="18"/>
      <c r="N14" t="s">
        <v>31</v>
      </c>
      <c r="O14" s="41">
        <v>300</v>
      </c>
      <c r="P14" s="27">
        <v>0.3</v>
      </c>
      <c r="Q14" s="42">
        <f t="shared" si="2"/>
        <v>600000</v>
      </c>
      <c r="R14" s="42">
        <f t="shared" si="1"/>
        <v>1200000</v>
      </c>
      <c r="S14" s="42">
        <f t="shared" si="1"/>
        <v>1800000</v>
      </c>
      <c r="T14" s="42">
        <f t="shared" si="1"/>
        <v>2400000</v>
      </c>
    </row>
    <row r="15" spans="3:20">
      <c r="G15" s="17"/>
      <c r="H15" s="17"/>
      <c r="I15" s="17"/>
      <c r="J15" s="18"/>
      <c r="N15" t="s">
        <v>32</v>
      </c>
      <c r="O15" s="41">
        <v>300</v>
      </c>
      <c r="P15" s="27">
        <v>0.3</v>
      </c>
      <c r="Q15" s="42">
        <f t="shared" si="2"/>
        <v>600000</v>
      </c>
      <c r="R15" s="42">
        <f t="shared" si="1"/>
        <v>1200000</v>
      </c>
      <c r="S15" s="42">
        <f t="shared" si="1"/>
        <v>1800000</v>
      </c>
      <c r="T15" s="42">
        <f t="shared" si="1"/>
        <v>2400000</v>
      </c>
    </row>
    <row r="16" spans="3:20" ht="14.45" customHeight="1" thickBot="1">
      <c r="G16" s="94" t="s">
        <v>33</v>
      </c>
      <c r="H16" s="94" t="s">
        <v>34</v>
      </c>
      <c r="I16" s="94" t="s">
        <v>35</v>
      </c>
      <c r="J16" s="18"/>
      <c r="N16" s="24" t="s">
        <v>36</v>
      </c>
      <c r="O16" s="24"/>
      <c r="P16" s="24"/>
      <c r="Q16" s="43">
        <f t="shared" ref="Q16:T16" si="3">SUM(Q12:Q15)</f>
        <v>1800000</v>
      </c>
      <c r="R16" s="43">
        <f t="shared" si="3"/>
        <v>3600000</v>
      </c>
      <c r="S16" s="43">
        <f t="shared" si="3"/>
        <v>5400000</v>
      </c>
      <c r="T16" s="43">
        <f t="shared" si="3"/>
        <v>7200000</v>
      </c>
    </row>
    <row r="17" spans="1:21" s="10" customFormat="1" ht="14.45" customHeight="1" thickTop="1">
      <c r="A17"/>
      <c r="B17"/>
      <c r="C17" s="21" t="s">
        <v>37</v>
      </c>
      <c r="D17" s="39"/>
      <c r="E17" s="39"/>
      <c r="F17" s="39"/>
      <c r="G17" s="95"/>
      <c r="H17" s="95" t="s">
        <v>38</v>
      </c>
      <c r="I17" s="95" t="s">
        <v>38</v>
      </c>
      <c r="J17" s="68"/>
      <c r="K17"/>
      <c r="L17"/>
      <c r="M17"/>
      <c r="N17"/>
      <c r="O17"/>
      <c r="P17"/>
      <c r="Q17"/>
      <c r="R17"/>
      <c r="S17"/>
      <c r="T17"/>
      <c r="U17"/>
    </row>
    <row r="18" spans="1:21">
      <c r="D18" t="s">
        <v>16</v>
      </c>
      <c r="G18" s="11">
        <v>-50000</v>
      </c>
      <c r="H18" s="11">
        <v>-100000</v>
      </c>
      <c r="I18" s="11">
        <v>0</v>
      </c>
      <c r="J18" s="18"/>
      <c r="L18" s="17"/>
    </row>
    <row r="19" spans="1:21">
      <c r="D19" t="s">
        <v>18</v>
      </c>
      <c r="G19" s="11">
        <v>-50000</v>
      </c>
      <c r="H19" s="11">
        <v>-10000</v>
      </c>
      <c r="I19" s="11">
        <v>0</v>
      </c>
      <c r="J19" s="18"/>
    </row>
    <row r="20" spans="1:21" ht="15.95">
      <c r="D20" t="s">
        <v>20</v>
      </c>
      <c r="G20" s="11">
        <v>-5000</v>
      </c>
      <c r="H20" s="11">
        <v>-10000</v>
      </c>
      <c r="I20" s="11">
        <v>0</v>
      </c>
      <c r="J20" s="18"/>
      <c r="M20" s="21" t="s">
        <v>39</v>
      </c>
      <c r="N20" s="39"/>
      <c r="O20" s="40" t="s">
        <v>40</v>
      </c>
      <c r="P20" s="39"/>
      <c r="Q20" s="7" t="s">
        <v>12</v>
      </c>
      <c r="R20" s="21" t="str">
        <f>R11</f>
        <v>Skenaario 1</v>
      </c>
      <c r="S20" s="21" t="str">
        <f>S11</f>
        <v>Skenaario 2</v>
      </c>
      <c r="T20" s="21" t="str">
        <f>T11</f>
        <v>Skenaario 3</v>
      </c>
    </row>
    <row r="21" spans="1:21">
      <c r="D21" t="s">
        <v>22</v>
      </c>
      <c r="G21" s="11">
        <v>-5000</v>
      </c>
      <c r="H21" s="11">
        <v>-10000</v>
      </c>
      <c r="I21" s="11">
        <v>-10000</v>
      </c>
      <c r="J21" s="17"/>
      <c r="L21" s="20"/>
      <c r="N21" t="str">
        <f>N12</f>
        <v>Tuote 1</v>
      </c>
      <c r="O21" s="44">
        <v>10</v>
      </c>
      <c r="P21" s="45">
        <f>O$21*(O12/1000)</f>
        <v>3</v>
      </c>
      <c r="Q21" s="46">
        <f>Q12*$P21</f>
        <v>900000</v>
      </c>
      <c r="R21" s="46">
        <f t="shared" ref="R21:T21" si="4">R12*$P21</f>
        <v>1800000</v>
      </c>
      <c r="S21" s="46">
        <f t="shared" si="4"/>
        <v>2700000</v>
      </c>
      <c r="T21" s="46">
        <f t="shared" si="4"/>
        <v>3600000</v>
      </c>
    </row>
    <row r="22" spans="1:21" ht="15.95" thickBot="1">
      <c r="G22" s="15">
        <f>SUM(G18:G21)</f>
        <v>-110000</v>
      </c>
      <c r="H22" s="15">
        <f>SUM(H18:H21)</f>
        <v>-130000</v>
      </c>
      <c r="I22" s="15">
        <f>SUM(I18:I21)</f>
        <v>-10000</v>
      </c>
      <c r="J22" s="17"/>
      <c r="L22" s="23"/>
      <c r="N22" t="str">
        <f>N13</f>
        <v>Tuote 2</v>
      </c>
      <c r="O22" s="44">
        <v>10</v>
      </c>
      <c r="P22" s="45">
        <f>O$22*(O13/1000)</f>
        <v>3</v>
      </c>
      <c r="Q22" s="46">
        <f t="shared" ref="Q22:T24" si="5">Q13*$P22</f>
        <v>900000</v>
      </c>
      <c r="R22" s="46">
        <f t="shared" si="5"/>
        <v>1800000</v>
      </c>
      <c r="S22" s="46">
        <f t="shared" si="5"/>
        <v>2700000</v>
      </c>
      <c r="T22" s="46">
        <f t="shared" si="5"/>
        <v>3600000</v>
      </c>
    </row>
    <row r="23" spans="1:21" ht="15.95" thickTop="1">
      <c r="G23" s="17"/>
      <c r="H23" s="17"/>
      <c r="I23" s="17"/>
      <c r="J23" s="17"/>
      <c r="L23" s="23"/>
      <c r="N23" t="str">
        <f>N14</f>
        <v>Tuote 3</v>
      </c>
      <c r="O23" s="44">
        <v>10</v>
      </c>
      <c r="P23" s="45">
        <f>O$23*(O14/1000)</f>
        <v>3</v>
      </c>
      <c r="Q23" s="46">
        <f t="shared" si="5"/>
        <v>1800000</v>
      </c>
      <c r="R23" s="46">
        <f t="shared" si="5"/>
        <v>3600000</v>
      </c>
      <c r="S23" s="46">
        <f t="shared" si="5"/>
        <v>5400000</v>
      </c>
      <c r="T23" s="46">
        <f t="shared" si="5"/>
        <v>7200000</v>
      </c>
    </row>
    <row r="24" spans="1:21">
      <c r="H24" s="17"/>
      <c r="I24" s="17"/>
      <c r="J24" s="17"/>
      <c r="K24" s="17"/>
      <c r="L24" s="23"/>
      <c r="N24" t="str">
        <f>N15</f>
        <v>Tuote 4</v>
      </c>
      <c r="O24" s="44">
        <v>10</v>
      </c>
      <c r="P24" s="45">
        <f>O$24*(O15/1000)</f>
        <v>3</v>
      </c>
      <c r="Q24" s="46">
        <f t="shared" si="5"/>
        <v>1800000</v>
      </c>
      <c r="R24" s="46">
        <f t="shared" si="5"/>
        <v>3600000</v>
      </c>
      <c r="S24" s="46">
        <f t="shared" si="5"/>
        <v>5400000</v>
      </c>
      <c r="T24" s="46">
        <f t="shared" si="5"/>
        <v>7200000</v>
      </c>
    </row>
    <row r="25" spans="1:21" ht="15.95" thickBot="1">
      <c r="G25" s="94" t="s">
        <v>33</v>
      </c>
      <c r="H25" s="94" t="s">
        <v>34</v>
      </c>
      <c r="I25" s="94" t="s">
        <v>41</v>
      </c>
      <c r="J25" s="96" t="s">
        <v>42</v>
      </c>
      <c r="L25" s="23"/>
      <c r="N25" s="24" t="s">
        <v>43</v>
      </c>
      <c r="O25" s="24"/>
      <c r="P25" s="24"/>
      <c r="Q25" s="47">
        <f>SUM(Q21:Q24)</f>
        <v>5400000</v>
      </c>
      <c r="R25" s="47">
        <f>SUM(R21:R24)</f>
        <v>10800000</v>
      </c>
      <c r="S25" s="47">
        <f t="shared" ref="S25:T25" si="6">SUM(S21:S24)</f>
        <v>16200000</v>
      </c>
      <c r="T25" s="47">
        <f t="shared" si="6"/>
        <v>21600000</v>
      </c>
    </row>
    <row r="26" spans="1:21" ht="15.95" thickTop="1">
      <c r="A26" s="10"/>
      <c r="B26" s="10"/>
      <c r="C26" s="92" t="s">
        <v>44</v>
      </c>
      <c r="D26" s="92"/>
      <c r="E26" s="6"/>
      <c r="F26" s="19" t="s">
        <v>45</v>
      </c>
      <c r="G26" s="95"/>
      <c r="H26" s="95" t="s">
        <v>38</v>
      </c>
      <c r="I26" s="95" t="s">
        <v>41</v>
      </c>
      <c r="J26" s="97" t="s">
        <v>42</v>
      </c>
      <c r="K26" s="20"/>
      <c r="L26" s="23"/>
      <c r="N26" s="48"/>
      <c r="O26" s="48"/>
      <c r="P26" s="48"/>
      <c r="Q26" s="49"/>
      <c r="R26" s="49"/>
      <c r="S26" s="50"/>
      <c r="T26" s="50"/>
    </row>
    <row r="27" spans="1:21">
      <c r="D27" t="s">
        <v>46</v>
      </c>
      <c r="E27" s="54">
        <v>1</v>
      </c>
      <c r="F27" s="52">
        <f>R5</f>
        <v>2000000</v>
      </c>
      <c r="G27" s="11">
        <v>-5000</v>
      </c>
      <c r="H27" s="11">
        <v>-100000</v>
      </c>
      <c r="I27" s="22">
        <v>-0.05</v>
      </c>
      <c r="J27" s="58">
        <f>(I27*F27)</f>
        <v>-100000</v>
      </c>
      <c r="K27" s="23"/>
      <c r="L27" s="23"/>
    </row>
    <row r="28" spans="1:21">
      <c r="D28" t="s">
        <v>47</v>
      </c>
      <c r="E28" s="55">
        <v>0.8</v>
      </c>
      <c r="F28" s="56">
        <f>E28*F$27</f>
        <v>1600000</v>
      </c>
      <c r="G28" s="11">
        <v>-5000</v>
      </c>
      <c r="H28" s="11">
        <v>-100000</v>
      </c>
      <c r="I28" s="22">
        <v>-0.05</v>
      </c>
      <c r="J28" s="58">
        <f t="shared" ref="J28:J32" si="7">(I28*F28)</f>
        <v>-80000</v>
      </c>
      <c r="K28" s="23"/>
      <c r="L28" s="18"/>
    </row>
    <row r="29" spans="1:21" ht="15.95">
      <c r="D29" t="s">
        <v>48</v>
      </c>
      <c r="E29" s="55">
        <v>0.6</v>
      </c>
      <c r="F29" s="56">
        <f>E29*F$27</f>
        <v>1200000</v>
      </c>
      <c r="G29" s="11">
        <v>-5000</v>
      </c>
      <c r="H29" s="11">
        <v>-10000</v>
      </c>
      <c r="I29" s="22">
        <v>-0.05</v>
      </c>
      <c r="J29" s="58">
        <f>(I29*F29)</f>
        <v>-60000</v>
      </c>
      <c r="K29" s="23"/>
      <c r="L29" s="11"/>
      <c r="M29" s="21" t="s">
        <v>49</v>
      </c>
      <c r="N29" s="39"/>
      <c r="O29" s="40" t="s">
        <v>50</v>
      </c>
      <c r="P29" s="39"/>
      <c r="Q29" s="7" t="s">
        <v>12</v>
      </c>
      <c r="R29" s="21" t="str">
        <f>R20</f>
        <v>Skenaario 1</v>
      </c>
      <c r="S29" s="21" t="str">
        <f>S20</f>
        <v>Skenaario 2</v>
      </c>
      <c r="T29" s="21" t="str">
        <f>T20</f>
        <v>Skenaario 3</v>
      </c>
    </row>
    <row r="30" spans="1:21">
      <c r="D30" t="s">
        <v>51</v>
      </c>
      <c r="E30" s="55">
        <v>0.6</v>
      </c>
      <c r="F30" s="56">
        <f>E30*F$27</f>
        <v>1200000</v>
      </c>
      <c r="G30" s="11">
        <v>-5000</v>
      </c>
      <c r="H30" s="11">
        <v>-10000</v>
      </c>
      <c r="I30" s="22">
        <v>-0.05</v>
      </c>
      <c r="J30" s="58">
        <f t="shared" si="7"/>
        <v>-60000</v>
      </c>
      <c r="K30" s="23"/>
      <c r="N30" t="str">
        <f>N21</f>
        <v>Tuote 1</v>
      </c>
      <c r="O30" s="51">
        <v>0.3</v>
      </c>
      <c r="P30" s="45">
        <f>P21*O30</f>
        <v>0.89999999999999991</v>
      </c>
      <c r="Q30" s="46">
        <f>$P30*Q12</f>
        <v>270000</v>
      </c>
      <c r="R30" s="46">
        <f t="shared" ref="R30:T30" si="8">$P30*R12</f>
        <v>540000</v>
      </c>
      <c r="S30" s="46">
        <f t="shared" si="8"/>
        <v>809999.99999999988</v>
      </c>
      <c r="T30" s="46">
        <f t="shared" si="8"/>
        <v>1080000</v>
      </c>
    </row>
    <row r="31" spans="1:21">
      <c r="D31" t="s">
        <v>52</v>
      </c>
      <c r="E31" s="55">
        <v>0.6</v>
      </c>
      <c r="F31" s="56">
        <f>E31*F$27</f>
        <v>1200000</v>
      </c>
      <c r="G31" s="11">
        <v>-5000</v>
      </c>
      <c r="H31" s="11">
        <v>-10000</v>
      </c>
      <c r="I31" s="22">
        <v>-0.05</v>
      </c>
      <c r="J31" s="58">
        <f t="shared" si="7"/>
        <v>-60000</v>
      </c>
      <c r="K31" s="23"/>
      <c r="N31" t="str">
        <f>N22</f>
        <v>Tuote 2</v>
      </c>
      <c r="O31" s="51">
        <v>0.3</v>
      </c>
      <c r="P31" s="45">
        <f>P22*O31</f>
        <v>0.89999999999999991</v>
      </c>
      <c r="Q31" s="46">
        <f t="shared" ref="Q31:T31" si="9">$P31*Q13</f>
        <v>270000</v>
      </c>
      <c r="R31" s="46">
        <f t="shared" si="9"/>
        <v>540000</v>
      </c>
      <c r="S31" s="46">
        <f t="shared" si="9"/>
        <v>809999.99999999988</v>
      </c>
      <c r="T31" s="46">
        <f t="shared" si="9"/>
        <v>1080000</v>
      </c>
    </row>
    <row r="32" spans="1:21">
      <c r="D32" t="s">
        <v>53</v>
      </c>
      <c r="E32" s="55">
        <v>0.6</v>
      </c>
      <c r="F32" s="56">
        <f>E32*F$27</f>
        <v>1200000</v>
      </c>
      <c r="G32" s="11">
        <v>-5000</v>
      </c>
      <c r="H32" s="11">
        <v>-10000</v>
      </c>
      <c r="I32" s="22">
        <v>-0.05</v>
      </c>
      <c r="J32" s="58">
        <f t="shared" si="7"/>
        <v>-60000</v>
      </c>
      <c r="K32" s="23"/>
      <c r="N32" t="str">
        <f>N23</f>
        <v>Tuote 3</v>
      </c>
      <c r="O32" s="51">
        <v>0.3</v>
      </c>
      <c r="P32" s="45">
        <f>P23*O32</f>
        <v>0.89999999999999991</v>
      </c>
      <c r="Q32" s="46">
        <f t="shared" ref="Q32:T32" si="10">$P32*Q14</f>
        <v>540000</v>
      </c>
      <c r="R32" s="46">
        <f t="shared" si="10"/>
        <v>1080000</v>
      </c>
      <c r="S32" s="46">
        <f t="shared" si="10"/>
        <v>1619999.9999999998</v>
      </c>
      <c r="T32" s="46">
        <f t="shared" si="10"/>
        <v>2160000</v>
      </c>
    </row>
    <row r="33" spans="2:20" ht="15.95" thickBot="1">
      <c r="G33" s="15">
        <f>SUM(G27:G32)</f>
        <v>-30000</v>
      </c>
      <c r="H33" s="15">
        <f>SUM(H27:H32)</f>
        <v>-240000</v>
      </c>
      <c r="I33" s="57">
        <f>J33/F27</f>
        <v>-0.21</v>
      </c>
      <c r="J33" s="59">
        <f>SUM(J27:J32)</f>
        <v>-420000</v>
      </c>
      <c r="K33" s="18"/>
      <c r="N33" t="str">
        <f>N24</f>
        <v>Tuote 4</v>
      </c>
      <c r="O33" s="51">
        <v>0.3</v>
      </c>
      <c r="P33" s="45">
        <f>P24*O33</f>
        <v>0.89999999999999991</v>
      </c>
      <c r="Q33" s="46">
        <f t="shared" ref="Q33:T33" si="11">$P33*Q15</f>
        <v>540000</v>
      </c>
      <c r="R33" s="46">
        <f t="shared" si="11"/>
        <v>1080000</v>
      </c>
      <c r="S33" s="46">
        <f t="shared" si="11"/>
        <v>1619999.9999999998</v>
      </c>
      <c r="T33" s="46">
        <f t="shared" si="11"/>
        <v>2160000</v>
      </c>
    </row>
    <row r="34" spans="2:20" ht="17.100000000000001" thickTop="1" thickBot="1">
      <c r="H34" s="11"/>
      <c r="I34" s="11"/>
      <c r="J34" s="11"/>
      <c r="K34" s="11"/>
      <c r="N34" s="24" t="s">
        <v>54</v>
      </c>
      <c r="O34" s="24"/>
      <c r="P34" s="24"/>
      <c r="Q34" s="47">
        <f>SUM(Q30:Q33)</f>
        <v>1620000</v>
      </c>
      <c r="R34" s="47">
        <f>SUM(R30:R33)</f>
        <v>3240000</v>
      </c>
      <c r="S34" s="47">
        <f t="shared" ref="S34:T34" si="12">SUM(S30:S33)</f>
        <v>4859999.9999999991</v>
      </c>
      <c r="T34" s="47">
        <f t="shared" si="12"/>
        <v>6480000</v>
      </c>
    </row>
    <row r="35" spans="2:20" ht="15.95" thickTop="1">
      <c r="J35"/>
      <c r="Q35" s="50"/>
    </row>
    <row r="36" spans="2:20" ht="15.95">
      <c r="C36" s="21" t="s">
        <v>55</v>
      </c>
      <c r="D36" s="21"/>
      <c r="E36" s="21"/>
      <c r="F36" s="21"/>
      <c r="G36" s="7" t="s">
        <v>12</v>
      </c>
      <c r="H36" s="6" t="s">
        <v>13</v>
      </c>
      <c r="I36" s="6" t="s">
        <v>14</v>
      </c>
      <c r="J36" s="6" t="s">
        <v>15</v>
      </c>
    </row>
    <row r="37" spans="2:20" ht="15.6" customHeight="1">
      <c r="D37" t="s">
        <v>56</v>
      </c>
      <c r="G37" s="11">
        <v>0</v>
      </c>
      <c r="H37" s="11">
        <v>-5000</v>
      </c>
      <c r="I37" s="11">
        <v>-50000</v>
      </c>
      <c r="J37" s="11">
        <v>-100000</v>
      </c>
    </row>
    <row r="38" spans="2:20">
      <c r="D38" t="s">
        <v>57</v>
      </c>
      <c r="G38" s="11">
        <v>0</v>
      </c>
      <c r="H38" s="11">
        <v>-20000</v>
      </c>
      <c r="I38" s="11">
        <v>-20000</v>
      </c>
      <c r="J38" s="11">
        <v>-30000</v>
      </c>
    </row>
    <row r="39" spans="2:20">
      <c r="D39" t="s">
        <v>58</v>
      </c>
      <c r="G39" s="11">
        <v>0</v>
      </c>
      <c r="H39" s="11">
        <v>-20000</v>
      </c>
      <c r="I39" s="11">
        <v>-50000</v>
      </c>
      <c r="J39" s="11">
        <v>-100000</v>
      </c>
    </row>
    <row r="40" spans="2:20">
      <c r="D40" t="s">
        <v>59</v>
      </c>
      <c r="G40" s="11">
        <v>0</v>
      </c>
      <c r="H40" s="11">
        <v>-20000</v>
      </c>
      <c r="I40" s="11">
        <v>-50000</v>
      </c>
      <c r="J40" s="11">
        <v>-100000</v>
      </c>
    </row>
    <row r="41" spans="2:20">
      <c r="D41" t="s">
        <v>60</v>
      </c>
      <c r="G41" s="11">
        <v>0</v>
      </c>
      <c r="H41" s="11">
        <v>-40000</v>
      </c>
      <c r="I41" s="11">
        <v>-40000</v>
      </c>
      <c r="J41" s="11">
        <v>-40000</v>
      </c>
    </row>
    <row r="42" spans="2:20">
      <c r="D42" t="s">
        <v>61</v>
      </c>
      <c r="G42" s="11">
        <v>0</v>
      </c>
      <c r="H42" s="11">
        <v>-30000</v>
      </c>
      <c r="I42" s="11">
        <v>-40000</v>
      </c>
      <c r="J42" s="11">
        <v>-60000</v>
      </c>
    </row>
    <row r="43" spans="2:20">
      <c r="D43" t="s">
        <v>62</v>
      </c>
      <c r="G43" s="11">
        <v>-50000</v>
      </c>
      <c r="H43" s="11"/>
      <c r="I43" s="11"/>
      <c r="J43" s="11"/>
    </row>
    <row r="44" spans="2:20" ht="15.95" thickBot="1">
      <c r="D44" s="28"/>
      <c r="E44" s="28"/>
      <c r="F44" s="29" t="s">
        <v>63</v>
      </c>
      <c r="G44" s="38">
        <f>SUM(G37:G43)</f>
        <v>-50000</v>
      </c>
      <c r="H44" s="38">
        <f>SUM(H37:H43)</f>
        <v>-135000</v>
      </c>
      <c r="I44" s="38">
        <f t="shared" ref="I44:J44" si="13">SUM(I37:I43)</f>
        <v>-250000</v>
      </c>
      <c r="J44" s="38">
        <f t="shared" si="13"/>
        <v>-430000</v>
      </c>
    </row>
    <row r="45" spans="2:20" ht="15.95" thickTop="1"/>
    <row r="47" spans="2:20" ht="15.95" thickBot="1">
      <c r="J47"/>
    </row>
    <row r="48" spans="2:20" s="80" customFormat="1" ht="18.95">
      <c r="B48" s="78"/>
      <c r="C48" s="88" t="s">
        <v>64</v>
      </c>
      <c r="D48" s="89"/>
      <c r="E48" s="89"/>
      <c r="F48" s="89"/>
      <c r="G48" s="76" t="s">
        <v>12</v>
      </c>
      <c r="H48" s="77" t="s">
        <v>13</v>
      </c>
      <c r="I48" s="77" t="s">
        <v>14</v>
      </c>
      <c r="J48" s="77" t="s">
        <v>15</v>
      </c>
      <c r="K48" s="79"/>
    </row>
    <row r="49" spans="2:11">
      <c r="B49" s="63"/>
      <c r="D49" s="74" t="s">
        <v>65</v>
      </c>
      <c r="E49" s="74"/>
      <c r="F49" s="74"/>
      <c r="G49" s="75"/>
      <c r="H49" s="75">
        <f>$P5*R5</f>
        <v>-20000</v>
      </c>
      <c r="I49" s="75">
        <f t="shared" ref="I49:J49" si="14">$P5*S5</f>
        <v>-30000</v>
      </c>
      <c r="J49" s="75">
        <f t="shared" si="14"/>
        <v>-40000</v>
      </c>
      <c r="K49" s="64"/>
    </row>
    <row r="50" spans="2:11">
      <c r="B50" s="63"/>
      <c r="D50" s="70" t="str">
        <f>C4</f>
        <v>Kustannukset alkutuotannon toimenpiteistä</v>
      </c>
      <c r="E50" s="70"/>
      <c r="F50" s="70"/>
      <c r="G50" s="69"/>
      <c r="H50" s="69">
        <f>$F$12</f>
        <v>-60000</v>
      </c>
      <c r="I50" s="69">
        <f t="shared" ref="I50:J50" si="15">$F$12</f>
        <v>-60000</v>
      </c>
      <c r="J50" s="69">
        <f t="shared" si="15"/>
        <v>-60000</v>
      </c>
      <c r="K50" s="64"/>
    </row>
    <row r="51" spans="2:11">
      <c r="B51" s="63"/>
      <c r="D51" s="73" t="s">
        <v>66</v>
      </c>
      <c r="E51" s="73"/>
      <c r="F51" s="73"/>
      <c r="G51" s="62"/>
      <c r="H51" s="62">
        <f>$G$12/3</f>
        <v>-23333.333333333332</v>
      </c>
      <c r="I51" s="62">
        <f t="shared" ref="I51:J51" si="16">$G$12/3</f>
        <v>-23333.333333333332</v>
      </c>
      <c r="J51" s="62">
        <f t="shared" si="16"/>
        <v>-23333.333333333332</v>
      </c>
      <c r="K51" s="64"/>
    </row>
    <row r="52" spans="2:11">
      <c r="B52" s="63"/>
      <c r="D52" s="70" t="s">
        <v>67</v>
      </c>
      <c r="E52" s="70"/>
      <c r="F52" s="70"/>
      <c r="G52" s="69"/>
      <c r="H52" s="69">
        <f>$G$22</f>
        <v>-110000</v>
      </c>
      <c r="I52" s="69">
        <f t="shared" ref="I52:J52" si="17">$G$22</f>
        <v>-110000</v>
      </c>
      <c r="J52" s="69">
        <f t="shared" si="17"/>
        <v>-110000</v>
      </c>
      <c r="K52" s="64"/>
    </row>
    <row r="53" spans="2:11">
      <c r="B53" s="63"/>
      <c r="D53" s="70" t="s">
        <v>68</v>
      </c>
      <c r="E53" s="70"/>
      <c r="F53" s="70"/>
      <c r="G53" s="69"/>
      <c r="H53" s="69">
        <f>$H$22/3</f>
        <v>-43333.333333333336</v>
      </c>
      <c r="I53" s="69">
        <f t="shared" ref="I53:J53" si="18">$H$22/3</f>
        <v>-43333.333333333336</v>
      </c>
      <c r="J53" s="69">
        <f t="shared" si="18"/>
        <v>-43333.333333333336</v>
      </c>
      <c r="K53" s="64"/>
    </row>
    <row r="54" spans="2:11">
      <c r="B54" s="63"/>
      <c r="D54" s="73" t="s">
        <v>69</v>
      </c>
      <c r="E54" s="73"/>
      <c r="F54" s="73"/>
      <c r="G54" s="62"/>
      <c r="H54" s="62">
        <f>$I$22</f>
        <v>-10000</v>
      </c>
      <c r="I54" s="62">
        <f t="shared" ref="I54:J54" si="19">$I$22</f>
        <v>-10000</v>
      </c>
      <c r="J54" s="62">
        <f t="shared" si="19"/>
        <v>-10000</v>
      </c>
      <c r="K54" s="64"/>
    </row>
    <row r="55" spans="2:11">
      <c r="B55" s="63"/>
      <c r="D55" s="70" t="s">
        <v>70</v>
      </c>
      <c r="E55" s="70"/>
      <c r="F55" s="70"/>
      <c r="G55" s="69"/>
      <c r="H55" s="69">
        <f>$G$33</f>
        <v>-30000</v>
      </c>
      <c r="I55" s="69">
        <f t="shared" ref="I55:J55" si="20">$G$33</f>
        <v>-30000</v>
      </c>
      <c r="J55" s="69">
        <f t="shared" si="20"/>
        <v>-30000</v>
      </c>
      <c r="K55" s="64"/>
    </row>
    <row r="56" spans="2:11">
      <c r="B56" s="63"/>
      <c r="D56" s="70" t="s">
        <v>71</v>
      </c>
      <c r="E56" s="70"/>
      <c r="F56" s="70"/>
      <c r="G56" s="69"/>
      <c r="H56" s="69">
        <f>$H$33/3</f>
        <v>-80000</v>
      </c>
      <c r="I56" s="69">
        <f t="shared" ref="I56:J56" si="21">$H$33/3</f>
        <v>-80000</v>
      </c>
      <c r="J56" s="69">
        <f t="shared" si="21"/>
        <v>-80000</v>
      </c>
      <c r="K56" s="64"/>
    </row>
    <row r="57" spans="2:11">
      <c r="B57" s="63"/>
      <c r="D57" s="73" t="s">
        <v>72</v>
      </c>
      <c r="E57" s="73"/>
      <c r="F57" s="73"/>
      <c r="G57" s="62"/>
      <c r="H57" s="62">
        <f>R5*$I33</f>
        <v>-420000</v>
      </c>
      <c r="I57" s="62">
        <f>S5*$I33</f>
        <v>-630000</v>
      </c>
      <c r="J57" s="62">
        <f>T5*$I33</f>
        <v>-840000</v>
      </c>
      <c r="K57" s="64"/>
    </row>
    <row r="58" spans="2:11">
      <c r="B58" s="63"/>
      <c r="D58" s="39" t="s">
        <v>73</v>
      </c>
      <c r="E58" s="39"/>
      <c r="F58" s="39"/>
      <c r="G58" s="62">
        <f>G44</f>
        <v>-50000</v>
      </c>
      <c r="H58" s="62">
        <f>H44</f>
        <v>-135000</v>
      </c>
      <c r="I58" s="62">
        <f>I44</f>
        <v>-250000</v>
      </c>
      <c r="J58" s="62">
        <f>J44</f>
        <v>-430000</v>
      </c>
      <c r="K58" s="64"/>
    </row>
    <row r="59" spans="2:11">
      <c r="B59" s="63"/>
      <c r="D59" s="71"/>
      <c r="E59" s="71"/>
      <c r="F59" s="71" t="s">
        <v>74</v>
      </c>
      <c r="G59" s="18">
        <f>SUM(G49:G58)</f>
        <v>-50000</v>
      </c>
      <c r="H59" s="18">
        <f>SUM(H49:H58)</f>
        <v>-931666.66666666663</v>
      </c>
      <c r="I59" s="18">
        <f>SUM(I49:I58)</f>
        <v>-1266666.6666666665</v>
      </c>
      <c r="J59" s="18">
        <f>SUM(J49:J58)</f>
        <v>-1666666.6666666665</v>
      </c>
      <c r="K59" s="64"/>
    </row>
    <row r="60" spans="2:11">
      <c r="B60" s="63"/>
      <c r="D60" s="48"/>
      <c r="E60" s="71"/>
      <c r="F60" s="71" t="str">
        <f>N34</f>
        <v>Tuotteiden katetuotto yhteensä eur/v.</v>
      </c>
      <c r="G60" s="18">
        <f>Q34</f>
        <v>1620000</v>
      </c>
      <c r="H60" s="18">
        <f t="shared" ref="H60:J60" si="22">R34</f>
        <v>3240000</v>
      </c>
      <c r="I60" s="18">
        <f t="shared" si="22"/>
        <v>4859999.9999999991</v>
      </c>
      <c r="J60" s="18">
        <f t="shared" si="22"/>
        <v>6480000</v>
      </c>
      <c r="K60" s="64"/>
    </row>
    <row r="61" spans="2:11">
      <c r="B61" s="63"/>
      <c r="G61" s="69"/>
      <c r="H61" s="69"/>
      <c r="I61" s="69"/>
      <c r="J61" s="69"/>
      <c r="K61" s="64"/>
    </row>
    <row r="62" spans="2:11" ht="18" thickBot="1">
      <c r="B62" s="63"/>
      <c r="C62" s="72"/>
      <c r="D62" s="81"/>
      <c r="E62" s="81"/>
      <c r="F62" s="82" t="s">
        <v>75</v>
      </c>
      <c r="G62" s="83">
        <f>G59+G60</f>
        <v>1570000</v>
      </c>
      <c r="H62" s="83">
        <f>H59+H60</f>
        <v>2308333.3333333335</v>
      </c>
      <c r="I62" s="83">
        <f>I59+I60</f>
        <v>3593333.3333333326</v>
      </c>
      <c r="J62" s="83">
        <f>J59+J60</f>
        <v>4813333.333333334</v>
      </c>
      <c r="K62" s="64"/>
    </row>
    <row r="63" spans="2:11" ht="17.100000000000001" thickTop="1" thickBot="1">
      <c r="B63" s="65"/>
      <c r="C63" s="66"/>
      <c r="D63" s="66"/>
      <c r="E63" s="66"/>
      <c r="F63" s="66"/>
      <c r="G63" s="66"/>
      <c r="H63" s="66"/>
      <c r="I63" s="66"/>
      <c r="J63" s="66"/>
      <c r="K63" s="67"/>
    </row>
  </sheetData>
  <mergeCells count="12">
    <mergeCell ref="C48:F48"/>
    <mergeCell ref="O10:O11"/>
    <mergeCell ref="C26:D26"/>
    <mergeCell ref="C4:D4"/>
    <mergeCell ref="M4:N4"/>
    <mergeCell ref="G25:G26"/>
    <mergeCell ref="H25:H26"/>
    <mergeCell ref="I25:I26"/>
    <mergeCell ref="J25:J26"/>
    <mergeCell ref="G16:G17"/>
    <mergeCell ref="H16:H17"/>
    <mergeCell ref="I16:I17"/>
  </mergeCells>
  <phoneticPr fontId="10" type="noConversion"/>
  <pageMargins left="0.7" right="0.7" top="0.75" bottom="0.75" header="0.3" footer="0.3"/>
  <pageSetup paperSize="9" orientation="portrait" horizontalDpi="4294967295" verticalDpi="4294967295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5f4a748-e62e-42de-a4f1-ff506e8fed9a" xsi:nil="true"/>
    <lcf76f155ced4ddcb4097134ff3c332f xmlns="7945ab31-039d-4eba-9d86-b8c468ee6b8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0A10CD3382BB03429D3F269C48A2F553" ma:contentTypeVersion="12" ma:contentTypeDescription="Luo uusi asiakirja." ma:contentTypeScope="" ma:versionID="6e963d1a7956c8dd6fce5751fab2e3ed">
  <xsd:schema xmlns:xsd="http://www.w3.org/2001/XMLSchema" xmlns:xs="http://www.w3.org/2001/XMLSchema" xmlns:p="http://schemas.microsoft.com/office/2006/metadata/properties" xmlns:ns2="7945ab31-039d-4eba-9d86-b8c468ee6b85" xmlns:ns3="65f4a748-e62e-42de-a4f1-ff506e8fed9a" targetNamespace="http://schemas.microsoft.com/office/2006/metadata/properties" ma:root="true" ma:fieldsID="04efd4ad7d4d39337387917af2136cd5" ns2:_="" ns3:_="">
    <xsd:import namespace="7945ab31-039d-4eba-9d86-b8c468ee6b85"/>
    <xsd:import namespace="65f4a748-e62e-42de-a4f1-ff506e8fed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5ab31-039d-4eba-9d86-b8c468ee6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Kuvien tunnisteet" ma:readOnly="false" ma:fieldId="{5cf76f15-5ced-4ddc-b409-7134ff3c332f}" ma:taxonomyMulti="true" ma:sspId="14f93a1e-7ace-47dd-86cb-ba96e1f1b3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4a748-e62e-42de-a4f1-ff506e8fed9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74286e55-95e3-4366-821d-e3c480a49f3f}" ma:internalName="TaxCatchAll" ma:showField="CatchAllData" ma:web="65f4a748-e62e-42de-a4f1-ff506e8fed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E3885B-0E93-41BD-B992-E44D663390A7}"/>
</file>

<file path=customXml/itemProps2.xml><?xml version="1.0" encoding="utf-8"?>
<ds:datastoreItem xmlns:ds="http://schemas.openxmlformats.org/officeDocument/2006/customXml" ds:itemID="{AEBB8E22-92F7-4646-9018-3FC15DE674A5}"/>
</file>

<file path=customXml/itemProps3.xml><?xml version="1.0" encoding="utf-8"?>
<ds:datastoreItem xmlns:ds="http://schemas.openxmlformats.org/officeDocument/2006/customXml" ds:itemID="{0A6A813B-585C-4943-BF69-B0A119001C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GS1 Finland Oy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Vastuullisuustietomallin laskelmapohja</dc:title>
  <dc:subject/>
  <dc:creator>GS1 Finland Oy</dc:creator>
  <cp:keywords/>
  <dc:description/>
  <cp:lastModifiedBy/>
  <cp:revision/>
  <dcterms:created xsi:type="dcterms:W3CDTF">2023-01-17T10:07:16Z</dcterms:created>
  <dcterms:modified xsi:type="dcterms:W3CDTF">2023-04-03T07:22:35Z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0x0101000A10CD3382BB03429D3F269C48A2F553</vt:lpwstr>
  </property>
  <property fmtid="{D5CDD505-2E9C-101B-9397-08002B2CF9AE}" pid="3" name="MediaServiceImageTags">
    <vt:lpwstr/>
  </property>
</Properties>
</file>